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5600" windowHeight="9975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Print_Area" localSheetId="0">Plan1!$A$1:$G$26</definedName>
    <definedName name="_xlnm.Print_Area" localSheetId="1">Plan2!$A$1:$I$63</definedName>
  </definedNames>
  <calcPr calcId="144525"/>
</workbook>
</file>

<file path=xl/calcChain.xml><?xml version="1.0" encoding="utf-8"?>
<calcChain xmlns="http://schemas.openxmlformats.org/spreadsheetml/2006/main">
  <c r="D13" i="1" l="1"/>
  <c r="B47" i="2"/>
  <c r="B35" i="2"/>
  <c r="B31" i="2"/>
  <c r="D52" i="3"/>
  <c r="G52" i="3" s="1"/>
  <c r="B44" i="2" s="1"/>
  <c r="I44" i="2" s="1"/>
  <c r="E56" i="3"/>
  <c r="G56" i="3" s="1"/>
  <c r="B48" i="2" s="1"/>
  <c r="I48" i="2" s="1"/>
  <c r="G55" i="3"/>
  <c r="E54" i="3"/>
  <c r="G54" i="3" s="1"/>
  <c r="B46" i="2" s="1"/>
  <c r="I46" i="2" s="1"/>
  <c r="E53" i="3"/>
  <c r="D53" i="3"/>
  <c r="E52" i="3"/>
  <c r="G51" i="3"/>
  <c r="B43" i="2" s="1"/>
  <c r="E43" i="3"/>
  <c r="G43" i="3" s="1"/>
  <c r="B36" i="2" s="1"/>
  <c r="G42" i="3"/>
  <c r="E41" i="3"/>
  <c r="G41" i="3" s="1"/>
  <c r="B34" i="2" s="1"/>
  <c r="E40" i="3"/>
  <c r="D40" i="3"/>
  <c r="E39" i="3"/>
  <c r="D39" i="3"/>
  <c r="G39" i="3" s="1"/>
  <c r="B32" i="2" s="1"/>
  <c r="G38" i="3"/>
  <c r="G30" i="3"/>
  <c r="B24" i="2" s="1"/>
  <c r="E30" i="3"/>
  <c r="G29" i="3"/>
  <c r="B23" i="2" s="1"/>
  <c r="E23" i="2" s="1"/>
  <c r="E28" i="3"/>
  <c r="G28" i="3" s="1"/>
  <c r="B22" i="2" s="1"/>
  <c r="E27" i="3"/>
  <c r="D27" i="3"/>
  <c r="E26" i="3"/>
  <c r="D26" i="3"/>
  <c r="G25" i="3"/>
  <c r="B19" i="2" s="1"/>
  <c r="E16" i="3"/>
  <c r="G16" i="3" s="1"/>
  <c r="B12" i="2" s="1"/>
  <c r="G15" i="3"/>
  <c r="B11" i="2" s="1"/>
  <c r="E14" i="3"/>
  <c r="G14" i="3" s="1"/>
  <c r="B10" i="2" s="1"/>
  <c r="E13" i="3"/>
  <c r="D13" i="3"/>
  <c r="E12" i="3"/>
  <c r="D12" i="3"/>
  <c r="G11" i="3"/>
  <c r="B7" i="2" s="1"/>
  <c r="I47" i="2"/>
  <c r="E35" i="2"/>
  <c r="I49" i="2"/>
  <c r="I37" i="2"/>
  <c r="I31" i="2"/>
  <c r="E31" i="2"/>
  <c r="I25" i="2"/>
  <c r="I13" i="2"/>
  <c r="I22" i="2" l="1"/>
  <c r="E22" i="2"/>
  <c r="G22" i="2"/>
  <c r="G32" i="2"/>
  <c r="E32" i="2"/>
  <c r="I32" i="2"/>
  <c r="I34" i="2"/>
  <c r="G34" i="2"/>
  <c r="E34" i="2"/>
  <c r="G36" i="2"/>
  <c r="E36" i="2"/>
  <c r="I36" i="2"/>
  <c r="G26" i="3"/>
  <c r="B20" i="2" s="1"/>
  <c r="E20" i="2" s="1"/>
  <c r="E24" i="2"/>
  <c r="I24" i="2"/>
  <c r="G24" i="2"/>
  <c r="I20" i="2"/>
  <c r="G20" i="2"/>
  <c r="E19" i="2"/>
  <c r="G19" i="2"/>
  <c r="I19" i="2"/>
  <c r="G35" i="2"/>
  <c r="G23" i="2"/>
  <c r="I35" i="2"/>
  <c r="I23" i="2"/>
  <c r="G53" i="3"/>
  <c r="B45" i="2" s="1"/>
  <c r="I45" i="2" s="1"/>
  <c r="G40" i="3"/>
  <c r="B33" i="2" s="1"/>
  <c r="G27" i="3"/>
  <c r="G31" i="3" s="1"/>
  <c r="G57" i="3"/>
  <c r="G13" i="3"/>
  <c r="B9" i="2" s="1"/>
  <c r="G12" i="3"/>
  <c r="B50" i="2"/>
  <c r="G49" i="2" s="1"/>
  <c r="G43" i="2"/>
  <c r="G44" i="2"/>
  <c r="G45" i="2"/>
  <c r="G46" i="2"/>
  <c r="G47" i="2"/>
  <c r="G48" i="2"/>
  <c r="E43" i="2"/>
  <c r="I43" i="2"/>
  <c r="E44" i="2"/>
  <c r="E45" i="2"/>
  <c r="E46" i="2"/>
  <c r="E47" i="2"/>
  <c r="E48" i="2"/>
  <c r="G31" i="2"/>
  <c r="D12" i="1"/>
  <c r="G17" i="3" l="1"/>
  <c r="B8" i="2"/>
  <c r="G44" i="3"/>
  <c r="I33" i="2"/>
  <c r="E33" i="2"/>
  <c r="G33" i="2"/>
  <c r="B38" i="2"/>
  <c r="E37" i="2" s="1"/>
  <c r="E38" i="2" s="1"/>
  <c r="B21" i="2"/>
  <c r="G37" i="2"/>
  <c r="G38" i="2" s="1"/>
  <c r="I38" i="2" s="1"/>
  <c r="E49" i="2"/>
  <c r="E50" i="2" s="1"/>
  <c r="G50" i="2"/>
  <c r="I50" i="2" s="1"/>
  <c r="E16" i="1"/>
  <c r="G16" i="1" s="1"/>
  <c r="I12" i="2" s="1"/>
  <c r="G15" i="1"/>
  <c r="E14" i="1"/>
  <c r="G14" i="1" s="1"/>
  <c r="E13" i="1"/>
  <c r="G13" i="1" s="1"/>
  <c r="I9" i="2" s="1"/>
  <c r="E12" i="1"/>
  <c r="G12" i="1" s="1"/>
  <c r="G11" i="1"/>
  <c r="G21" i="2" l="1"/>
  <c r="B26" i="2"/>
  <c r="E21" i="2"/>
  <c r="I21" i="2"/>
  <c r="I11" i="2"/>
  <c r="I8" i="2"/>
  <c r="I10" i="2"/>
  <c r="I7" i="2"/>
  <c r="G12" i="2"/>
  <c r="E12" i="2"/>
  <c r="G9" i="2"/>
  <c r="E9" i="2"/>
  <c r="G10" i="2"/>
  <c r="G7" i="2"/>
  <c r="G17" i="1"/>
  <c r="E25" i="2" l="1"/>
  <c r="E26" i="2" s="1"/>
  <c r="G25" i="2"/>
  <c r="G11" i="2"/>
  <c r="E11" i="2"/>
  <c r="G8" i="2"/>
  <c r="E10" i="2"/>
  <c r="E8" i="2"/>
  <c r="E7" i="2"/>
  <c r="B14" i="2"/>
  <c r="K46" i="2" s="1"/>
  <c r="G26" i="2" l="1"/>
  <c r="I26" i="2" s="1"/>
  <c r="E13" i="2"/>
  <c r="E14" i="2" s="1"/>
  <c r="G13" i="2"/>
  <c r="G14" i="2" l="1"/>
  <c r="I14" i="2" s="1"/>
</calcChain>
</file>

<file path=xl/sharedStrings.xml><?xml version="1.0" encoding="utf-8"?>
<sst xmlns="http://schemas.openxmlformats.org/spreadsheetml/2006/main" count="242" uniqueCount="53">
  <si>
    <t>PREFEITURA MUNICIPAL DE SALVADOR DAS MISSÕES</t>
  </si>
  <si>
    <t>PROJETO DE CALÇAMENTO</t>
  </si>
  <si>
    <t xml:space="preserve">                  Custo Unitário</t>
  </si>
  <si>
    <t>Item</t>
  </si>
  <si>
    <t>Discriminação dos Serviços</t>
  </si>
  <si>
    <t>Unid</t>
  </si>
  <si>
    <t xml:space="preserve">Quantidade </t>
  </si>
  <si>
    <t>Material</t>
  </si>
  <si>
    <t>Mão-de-obra</t>
  </si>
  <si>
    <t>Total Simples</t>
  </si>
  <si>
    <t>(A)</t>
  </si>
  <si>
    <t>(B)</t>
  </si>
  <si>
    <t>(C)</t>
  </si>
  <si>
    <t>D=A x (B+C)</t>
  </si>
  <si>
    <t>Locação</t>
  </si>
  <si>
    <t>m2</t>
  </si>
  <si>
    <t>Escavação das valas dos cordões</t>
  </si>
  <si>
    <t>m3</t>
  </si>
  <si>
    <t>Espalhamento do colchão de argila</t>
  </si>
  <si>
    <t>Assentamento dos cordões</t>
  </si>
  <si>
    <t>m</t>
  </si>
  <si>
    <t>Fornecimento e assentamento da pedras</t>
  </si>
  <si>
    <t>Rejuntamento</t>
  </si>
  <si>
    <t>TOTAL GERAL</t>
  </si>
  <si>
    <t>Pedro Luis Kraemer</t>
  </si>
  <si>
    <t>Daniel Gorski</t>
  </si>
  <si>
    <t>Eng. Civil - CREA91807D</t>
  </si>
  <si>
    <t>Prefeito Municipal</t>
  </si>
  <si>
    <t>VALOR</t>
  </si>
  <si>
    <t>PESO</t>
  </si>
  <si>
    <t>MÊS 01</t>
  </si>
  <si>
    <t>MÊS 02</t>
  </si>
  <si>
    <t>%</t>
  </si>
  <si>
    <t>R$</t>
  </si>
  <si>
    <t>TOTAL SIMPLES</t>
  </si>
  <si>
    <t>TOTAL ACUMULADO</t>
  </si>
  <si>
    <t>DESCRIÇÃO</t>
  </si>
  <si>
    <t>Salvador das Missões, aos 10 de março de 2020</t>
  </si>
  <si>
    <t>MÊS 03</t>
  </si>
  <si>
    <t>CRONOGRAMA FISICO FINANCEIRO</t>
  </si>
  <si>
    <t>PAVIMENTAÇÃO COM PEDRAS IRREGULARES DE BASALTO</t>
  </si>
  <si>
    <t>ÁREA</t>
  </si>
  <si>
    <t>m²</t>
  </si>
  <si>
    <t>ESTRADA VICINAL (SEDE - CARAGUATÁ)</t>
  </si>
  <si>
    <t>ESTRADA VICINAL (ACESSO V STA CATARINA)</t>
  </si>
  <si>
    <t>ESTRADAS VICINAIS VILA SANTA CATARINA E RUAS DO IMIGRANTE E SÃO JOÃO</t>
  </si>
  <si>
    <t>RUA DO IMIGRANTE</t>
  </si>
  <si>
    <t>VICINAL SANTA CATARINA</t>
  </si>
  <si>
    <t>VICINAL SEDE CARAGUATA</t>
  </si>
  <si>
    <t>ÁREA: 5.418,00m²</t>
  </si>
  <si>
    <t>]</t>
  </si>
  <si>
    <t>RUA 1º DE MAIO</t>
  </si>
  <si>
    <t>ESTRADAS VICINAIS VILA SANTA CATARINA E RUAS DO IMIGRANTE E 1º DE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</si>
</sst>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4" xfId="0" quotePrefix="1" applyBorder="1" applyAlignment="1">
      <alignment horizontal="left"/>
    </xf>
    <xf numFmtId="0" fontId="0" fillId="0" borderId="5" xfId="0" applyBorder="1"/>
    <xf numFmtId="164" fontId="0" fillId="0" borderId="5" xfId="1" applyNumberFormat="1" applyFont="1" applyBorder="1"/>
    <xf numFmtId="164" fontId="0" fillId="0" borderId="6" xfId="1" applyNumberFormat="1" applyFont="1" applyBorder="1" applyAlignment="1">
      <alignment horizontal="left"/>
    </xf>
    <xf numFmtId="164" fontId="0" fillId="0" borderId="7" xfId="1" applyNumberFormat="1" applyFont="1" applyBorder="1"/>
    <xf numFmtId="164" fontId="0" fillId="0" borderId="6" xfId="1" applyNumberFormat="1" applyFont="1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8" xfId="0" applyFill="1" applyBorder="1"/>
    <xf numFmtId="164" fontId="0" fillId="0" borderId="8" xfId="1" applyNumberFormat="1" applyFont="1" applyFill="1" applyBorder="1" applyAlignment="1">
      <alignment horizontal="centerContinuous"/>
    </xf>
    <xf numFmtId="164" fontId="0" fillId="0" borderId="0" xfId="1" applyNumberFormat="1" applyFont="1" applyFill="1" applyAlignment="1">
      <alignment horizontal="center"/>
    </xf>
    <xf numFmtId="0" fontId="0" fillId="0" borderId="9" xfId="0" applyFill="1" applyBorder="1"/>
    <xf numFmtId="164" fontId="0" fillId="0" borderId="9" xfId="1" applyNumberFormat="1" applyFont="1" applyFill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0" fontId="0" fillId="0" borderId="6" xfId="0" applyFill="1" applyBorder="1"/>
    <xf numFmtId="164" fontId="0" fillId="0" borderId="6" xfId="1" applyNumberFormat="1" applyFont="1" applyFill="1" applyBorder="1"/>
    <xf numFmtId="0" fontId="3" fillId="0" borderId="6" xfId="0" applyFont="1" applyBorder="1"/>
    <xf numFmtId="0" fontId="0" fillId="0" borderId="0" xfId="0" applyBorder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9" xfId="1" applyNumberFormat="1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2" xfId="0" applyBorder="1"/>
    <xf numFmtId="164" fontId="0" fillId="0" borderId="6" xfId="2" applyFont="1" applyBorder="1"/>
    <xf numFmtId="0" fontId="0" fillId="0" borderId="6" xfId="0" applyBorder="1"/>
    <xf numFmtId="0" fontId="3" fillId="0" borderId="6" xfId="0" applyFont="1" applyBorder="1"/>
    <xf numFmtId="0" fontId="0" fillId="0" borderId="0" xfId="0" applyAlignment="1">
      <alignment horizontal="center"/>
    </xf>
    <xf numFmtId="164" fontId="0" fillId="0" borderId="6" xfId="0" applyNumberFormat="1" applyBorder="1"/>
    <xf numFmtId="2" fontId="0" fillId="0" borderId="6" xfId="0" applyNumberFormat="1" applyBorder="1"/>
    <xf numFmtId="43" fontId="0" fillId="0" borderId="0" xfId="0" applyNumberFormat="1"/>
    <xf numFmtId="164" fontId="0" fillId="0" borderId="1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4">
    <cellStyle name="Normal" xfId="0" builtinId="0"/>
    <cellStyle name="Normal 2" xfId="3"/>
    <cellStyle name="Separador de milhares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78" zoomScaleNormal="78" workbookViewId="0">
      <selection activeCell="I18" sqref="I18"/>
    </sheetView>
  </sheetViews>
  <sheetFormatPr defaultRowHeight="15" x14ac:dyDescent="0.25"/>
  <cols>
    <col min="2" max="2" width="39" customWidth="1"/>
    <col min="4" max="4" width="15.7109375" customWidth="1"/>
    <col min="5" max="5" width="16.140625" customWidth="1"/>
    <col min="6" max="6" width="19.28515625" customWidth="1"/>
    <col min="7" max="7" width="33.28515625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s="28" t="s">
        <v>45</v>
      </c>
    </row>
    <row r="4" spans="1:7" x14ac:dyDescent="0.25">
      <c r="A4" s="28" t="s">
        <v>49</v>
      </c>
    </row>
    <row r="5" spans="1:7" x14ac:dyDescent="0.25">
      <c r="A5" s="28" t="s">
        <v>50</v>
      </c>
    </row>
    <row r="6" spans="1:7" x14ac:dyDescent="0.25">
      <c r="A6" s="1"/>
    </row>
    <row r="7" spans="1:7" x14ac:dyDescent="0.25">
      <c r="A7" s="2"/>
      <c r="B7" s="3"/>
      <c r="C7" s="3"/>
      <c r="D7" s="4"/>
      <c r="E7" s="4"/>
      <c r="F7" s="4"/>
      <c r="G7" s="5"/>
    </row>
    <row r="8" spans="1:7" x14ac:dyDescent="0.25">
      <c r="A8" s="6"/>
      <c r="B8" s="7"/>
      <c r="C8" s="7"/>
      <c r="D8" s="8"/>
      <c r="E8" s="9" t="s">
        <v>2</v>
      </c>
      <c r="F8" s="10"/>
      <c r="G8" s="11"/>
    </row>
    <row r="9" spans="1:7" ht="15.75" x14ac:dyDescent="0.25">
      <c r="A9" s="12" t="s">
        <v>3</v>
      </c>
      <c r="B9" s="13" t="s">
        <v>4</v>
      </c>
      <c r="C9" s="14" t="s">
        <v>5</v>
      </c>
      <c r="D9" s="15" t="s">
        <v>6</v>
      </c>
      <c r="E9" s="16" t="s">
        <v>7</v>
      </c>
      <c r="F9" s="15" t="s">
        <v>8</v>
      </c>
      <c r="G9" s="15" t="s">
        <v>9</v>
      </c>
    </row>
    <row r="10" spans="1:7" ht="15.75" x14ac:dyDescent="0.25">
      <c r="A10" s="12"/>
      <c r="B10" s="13"/>
      <c r="C10" s="17"/>
      <c r="D10" s="18" t="s">
        <v>10</v>
      </c>
      <c r="E10" s="16" t="s">
        <v>11</v>
      </c>
      <c r="F10" s="19" t="s">
        <v>12</v>
      </c>
      <c r="G10" s="19" t="s">
        <v>13</v>
      </c>
    </row>
    <row r="11" spans="1:7" x14ac:dyDescent="0.25">
      <c r="A11" s="12">
        <v>1</v>
      </c>
      <c r="B11" s="12" t="s">
        <v>14</v>
      </c>
      <c r="C11" s="20" t="s">
        <v>15</v>
      </c>
      <c r="D11" s="21">
        <v>5418</v>
      </c>
      <c r="E11" s="21">
        <v>0.1</v>
      </c>
      <c r="F11" s="21">
        <v>0.15</v>
      </c>
      <c r="G11" s="21">
        <f t="shared" ref="G11:G16" si="0">(F11+E11)*D11</f>
        <v>1354.5</v>
      </c>
    </row>
    <row r="12" spans="1:7" x14ac:dyDescent="0.25">
      <c r="A12" s="22">
        <v>3</v>
      </c>
      <c r="B12" s="12" t="s">
        <v>16</v>
      </c>
      <c r="C12" s="20" t="s">
        <v>17</v>
      </c>
      <c r="D12" s="21">
        <f>ROUND(D14*0.01043,)*1</f>
        <v>14</v>
      </c>
      <c r="E12" s="21">
        <f t="shared" ref="E12:E16" si="1">J12*$J$30</f>
        <v>0</v>
      </c>
      <c r="F12" s="21">
        <v>44</v>
      </c>
      <c r="G12" s="21">
        <f t="shared" si="0"/>
        <v>616</v>
      </c>
    </row>
    <row r="13" spans="1:7" x14ac:dyDescent="0.25">
      <c r="A13" s="12">
        <v>5</v>
      </c>
      <c r="B13" s="12" t="s">
        <v>18</v>
      </c>
      <c r="C13" s="20" t="s">
        <v>15</v>
      </c>
      <c r="D13" s="21">
        <f>D15*0.25</f>
        <v>1354.5</v>
      </c>
      <c r="E13" s="21">
        <f t="shared" si="1"/>
        <v>0</v>
      </c>
      <c r="F13" s="21">
        <v>1</v>
      </c>
      <c r="G13" s="21">
        <f t="shared" si="0"/>
        <v>1354.5</v>
      </c>
    </row>
    <row r="14" spans="1:7" x14ac:dyDescent="0.25">
      <c r="A14" s="12">
        <v>6</v>
      </c>
      <c r="B14" s="12" t="s">
        <v>19</v>
      </c>
      <c r="C14" s="20" t="s">
        <v>20</v>
      </c>
      <c r="D14" s="21">
        <v>1386</v>
      </c>
      <c r="E14" s="21">
        <f t="shared" si="1"/>
        <v>0</v>
      </c>
      <c r="F14" s="21">
        <v>7</v>
      </c>
      <c r="G14" s="21">
        <f t="shared" si="0"/>
        <v>9702</v>
      </c>
    </row>
    <row r="15" spans="1:7" x14ac:dyDescent="0.25">
      <c r="A15" s="12">
        <v>8</v>
      </c>
      <c r="B15" s="12" t="s">
        <v>21</v>
      </c>
      <c r="C15" s="20" t="s">
        <v>15</v>
      </c>
      <c r="D15" s="21">
        <v>5418</v>
      </c>
      <c r="E15" s="21">
        <v>15</v>
      </c>
      <c r="F15" s="21">
        <v>10</v>
      </c>
      <c r="G15" s="21">
        <f t="shared" si="0"/>
        <v>135450</v>
      </c>
    </row>
    <row r="16" spans="1:7" x14ac:dyDescent="0.25">
      <c r="A16" s="22">
        <v>9</v>
      </c>
      <c r="B16" s="22" t="s">
        <v>22</v>
      </c>
      <c r="C16" s="20" t="s">
        <v>15</v>
      </c>
      <c r="D16" s="21">
        <v>5418</v>
      </c>
      <c r="E16" s="21">
        <f t="shared" si="1"/>
        <v>0</v>
      </c>
      <c r="F16" s="21">
        <v>0.7</v>
      </c>
      <c r="G16" s="21">
        <f t="shared" si="0"/>
        <v>3792.6</v>
      </c>
    </row>
    <row r="17" spans="1:7" x14ac:dyDescent="0.25">
      <c r="A17" s="23"/>
      <c r="B17" s="23"/>
      <c r="C17" s="24"/>
      <c r="D17" s="25"/>
      <c r="E17" s="37" t="s">
        <v>23</v>
      </c>
      <c r="F17" s="38"/>
      <c r="G17" s="26">
        <f>SUM(G11:G16)</f>
        <v>152269.6</v>
      </c>
    </row>
    <row r="20" spans="1:7" x14ac:dyDescent="0.25">
      <c r="D20" s="28" t="s">
        <v>37</v>
      </c>
    </row>
    <row r="24" spans="1:7" x14ac:dyDescent="0.25">
      <c r="B24" s="3"/>
      <c r="D24" s="3"/>
      <c r="E24" s="3"/>
      <c r="F24" s="3"/>
    </row>
    <row r="25" spans="1:7" x14ac:dyDescent="0.25">
      <c r="B25" s="27" t="s">
        <v>24</v>
      </c>
      <c r="D25" s="39" t="s">
        <v>25</v>
      </c>
      <c r="E25" s="39"/>
      <c r="F25" s="39"/>
    </row>
    <row r="26" spans="1:7" x14ac:dyDescent="0.25">
      <c r="B26" s="27" t="s">
        <v>26</v>
      </c>
      <c r="D26" s="40" t="s">
        <v>27</v>
      </c>
      <c r="E26" s="40"/>
      <c r="F26" s="40"/>
    </row>
  </sheetData>
  <mergeCells count="3">
    <mergeCell ref="E17:F17"/>
    <mergeCell ref="D25:F25"/>
    <mergeCell ref="D26:F26"/>
  </mergeCells>
  <pageMargins left="0.51181102362204722" right="0.51181102362204722" top="0.78740157480314965" bottom="0.78740157480314965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opLeftCell="A10" workbookViewId="0">
      <selection activeCell="B19" sqref="B19"/>
    </sheetView>
  </sheetViews>
  <sheetFormatPr defaultRowHeight="15" x14ac:dyDescent="0.25"/>
  <cols>
    <col min="1" max="1" width="52.28515625" bestFit="1" customWidth="1"/>
    <col min="2" max="2" width="11.5703125" bestFit="1" customWidth="1"/>
    <col min="5" max="5" width="13.28515625" bestFit="1" customWidth="1"/>
    <col min="7" max="7" width="11.5703125" bestFit="1" customWidth="1"/>
    <col min="9" max="9" width="11.5703125" bestFit="1" customWidth="1"/>
    <col min="11" max="11" width="11.5703125" bestFit="1" customWidth="1"/>
  </cols>
  <sheetData>
    <row r="1" spans="1:9" s="28" customFormat="1" x14ac:dyDescent="0.25">
      <c r="A1" s="28" t="s">
        <v>39</v>
      </c>
    </row>
    <row r="2" spans="1:9" s="28" customFormat="1" x14ac:dyDescent="0.25">
      <c r="A2" s="28" t="s">
        <v>40</v>
      </c>
    </row>
    <row r="3" spans="1:9" s="28" customFormat="1" x14ac:dyDescent="0.25"/>
    <row r="4" spans="1:9" s="28" customFormat="1" x14ac:dyDescent="0.25">
      <c r="A4" s="28" t="s">
        <v>46</v>
      </c>
      <c r="B4" s="28" t="s">
        <v>41</v>
      </c>
      <c r="C4" s="28">
        <v>740</v>
      </c>
      <c r="D4" s="28" t="s">
        <v>42</v>
      </c>
    </row>
    <row r="5" spans="1:9" x14ac:dyDescent="0.25">
      <c r="A5" s="31" t="s">
        <v>36</v>
      </c>
      <c r="B5" s="31" t="s">
        <v>28</v>
      </c>
      <c r="C5" s="31" t="s">
        <v>29</v>
      </c>
      <c r="D5" s="41" t="s">
        <v>30</v>
      </c>
      <c r="E5" s="41"/>
      <c r="F5" s="41" t="s">
        <v>31</v>
      </c>
      <c r="G5" s="41"/>
      <c r="H5" s="41" t="s">
        <v>38</v>
      </c>
      <c r="I5" s="41"/>
    </row>
    <row r="6" spans="1:9" x14ac:dyDescent="0.25">
      <c r="A6" s="31"/>
      <c r="B6" s="31"/>
      <c r="C6" s="31"/>
      <c r="D6" s="31" t="s">
        <v>32</v>
      </c>
      <c r="E6" s="31" t="s">
        <v>33</v>
      </c>
      <c r="F6" s="31" t="s">
        <v>32</v>
      </c>
      <c r="G6" s="31" t="s">
        <v>33</v>
      </c>
      <c r="H6" s="31" t="s">
        <v>32</v>
      </c>
      <c r="I6" s="31" t="s">
        <v>33</v>
      </c>
    </row>
    <row r="7" spans="1:9" x14ac:dyDescent="0.25">
      <c r="A7" s="31" t="s">
        <v>14</v>
      </c>
      <c r="B7" s="34">
        <f>Plan3!G11</f>
        <v>185</v>
      </c>
      <c r="C7" s="35">
        <v>0.84385607603530233</v>
      </c>
      <c r="D7" s="31">
        <v>100</v>
      </c>
      <c r="E7" s="30">
        <f>$B7*D7/100</f>
        <v>185</v>
      </c>
      <c r="F7" s="31"/>
      <c r="G7" s="30">
        <f>$B7*F7/100</f>
        <v>0</v>
      </c>
      <c r="H7" s="31"/>
      <c r="I7" s="30">
        <f>$B7*H7/100</f>
        <v>0</v>
      </c>
    </row>
    <row r="8" spans="1:9" x14ac:dyDescent="0.25">
      <c r="A8" s="31" t="s">
        <v>16</v>
      </c>
      <c r="B8" s="34">
        <f>Plan3!G12</f>
        <v>88</v>
      </c>
      <c r="C8" s="35">
        <v>0.40266123557365929</v>
      </c>
      <c r="D8" s="31">
        <v>100</v>
      </c>
      <c r="E8" s="30">
        <f t="shared" ref="E8:E12" si="0">$B8*D8/100</f>
        <v>88</v>
      </c>
      <c r="F8" s="31"/>
      <c r="G8" s="30">
        <f t="shared" ref="G8:G12" si="1">$B8*F8/100</f>
        <v>0</v>
      </c>
      <c r="H8" s="31"/>
      <c r="I8" s="30">
        <f t="shared" ref="I8:I12" si="2">$B8*H8/100</f>
        <v>0</v>
      </c>
    </row>
    <row r="9" spans="1:9" x14ac:dyDescent="0.25">
      <c r="A9" s="31" t="s">
        <v>18</v>
      </c>
      <c r="B9" s="34">
        <f>Plan3!G13</f>
        <v>185</v>
      </c>
      <c r="C9" s="35">
        <v>3.3754243041412093</v>
      </c>
      <c r="D9" s="31">
        <v>100</v>
      </c>
      <c r="E9" s="30">
        <f t="shared" si="0"/>
        <v>185</v>
      </c>
      <c r="F9" s="31"/>
      <c r="G9" s="30">
        <f t="shared" si="1"/>
        <v>0</v>
      </c>
      <c r="H9" s="31"/>
      <c r="I9" s="30">
        <f t="shared" si="2"/>
        <v>0</v>
      </c>
    </row>
    <row r="10" spans="1:9" x14ac:dyDescent="0.25">
      <c r="A10" s="31" t="s">
        <v>19</v>
      </c>
      <c r="B10" s="34">
        <f>Plan3!G14</f>
        <v>1036</v>
      </c>
      <c r="C10" s="35">
        <v>6.405974202308216</v>
      </c>
      <c r="D10" s="31">
        <v>100</v>
      </c>
      <c r="E10" s="30">
        <f t="shared" si="0"/>
        <v>1036</v>
      </c>
      <c r="F10" s="31"/>
      <c r="G10" s="30">
        <f t="shared" si="1"/>
        <v>0</v>
      </c>
      <c r="H10" s="31"/>
      <c r="I10" s="30">
        <f t="shared" si="2"/>
        <v>0</v>
      </c>
    </row>
    <row r="11" spans="1:9" x14ac:dyDescent="0.25">
      <c r="A11" s="31" t="s">
        <v>21</v>
      </c>
      <c r="B11" s="34">
        <f>Plan3!G15</f>
        <v>18500</v>
      </c>
      <c r="C11" s="35">
        <v>86.946829599456905</v>
      </c>
      <c r="D11" s="31">
        <v>100</v>
      </c>
      <c r="E11" s="30">
        <f t="shared" si="0"/>
        <v>18500</v>
      </c>
      <c r="F11" s="31"/>
      <c r="G11" s="30">
        <f t="shared" si="1"/>
        <v>0</v>
      </c>
      <c r="H11" s="31"/>
      <c r="I11" s="30">
        <f t="shared" si="2"/>
        <v>0</v>
      </c>
    </row>
    <row r="12" spans="1:9" x14ac:dyDescent="0.25">
      <c r="A12" s="32" t="s">
        <v>22</v>
      </c>
      <c r="B12" s="34">
        <f>Plan3!G16</f>
        <v>518</v>
      </c>
      <c r="C12" s="35">
        <v>2.0252545824847252</v>
      </c>
      <c r="D12" s="31">
        <v>100</v>
      </c>
      <c r="E12" s="30">
        <f t="shared" si="0"/>
        <v>518</v>
      </c>
      <c r="F12" s="31"/>
      <c r="G12" s="30">
        <f t="shared" si="1"/>
        <v>0</v>
      </c>
      <c r="H12" s="31"/>
      <c r="I12" s="30">
        <f t="shared" si="2"/>
        <v>0</v>
      </c>
    </row>
    <row r="13" spans="1:9" x14ac:dyDescent="0.25">
      <c r="A13" s="31" t="s">
        <v>34</v>
      </c>
      <c r="B13" s="31"/>
      <c r="C13" s="31"/>
      <c r="D13" s="31">
        <v>100</v>
      </c>
      <c r="E13" s="30">
        <f>B14*D13/100</f>
        <v>20512</v>
      </c>
      <c r="F13" s="31"/>
      <c r="G13" s="30">
        <f>B14*F13/100</f>
        <v>0</v>
      </c>
      <c r="H13" s="31"/>
      <c r="I13" s="30">
        <f>D14*H13/100</f>
        <v>0</v>
      </c>
    </row>
    <row r="14" spans="1:9" x14ac:dyDescent="0.25">
      <c r="A14" s="31" t="s">
        <v>35</v>
      </c>
      <c r="B14" s="34">
        <f>SUM(B7:B12)</f>
        <v>20512</v>
      </c>
      <c r="C14" s="35">
        <v>100.00000000000001</v>
      </c>
      <c r="D14" s="35">
        <v>100</v>
      </c>
      <c r="E14" s="34">
        <f>E13</f>
        <v>20512</v>
      </c>
      <c r="F14" s="35">
        <v>100.00000000000003</v>
      </c>
      <c r="G14" s="34">
        <f>E14+G13</f>
        <v>20512</v>
      </c>
      <c r="H14" s="35">
        <v>100.00000000000003</v>
      </c>
      <c r="I14" s="34">
        <f>G14+I13</f>
        <v>20512</v>
      </c>
    </row>
    <row r="16" spans="1:9" x14ac:dyDescent="0.25">
      <c r="A16" s="28" t="s">
        <v>51</v>
      </c>
      <c r="B16" s="28" t="s">
        <v>41</v>
      </c>
      <c r="C16" s="28">
        <v>490</v>
      </c>
      <c r="D16" s="28" t="s">
        <v>42</v>
      </c>
      <c r="E16" s="28"/>
      <c r="F16" s="28"/>
      <c r="G16" s="28"/>
      <c r="H16" s="28"/>
      <c r="I16" s="28"/>
    </row>
    <row r="17" spans="1:9" x14ac:dyDescent="0.25">
      <c r="A17" s="31" t="s">
        <v>36</v>
      </c>
      <c r="B17" s="31" t="s">
        <v>28</v>
      </c>
      <c r="C17" s="31" t="s">
        <v>29</v>
      </c>
      <c r="D17" s="41" t="s">
        <v>30</v>
      </c>
      <c r="E17" s="41"/>
      <c r="F17" s="41" t="s">
        <v>31</v>
      </c>
      <c r="G17" s="41"/>
      <c r="H17" s="41" t="s">
        <v>38</v>
      </c>
      <c r="I17" s="41"/>
    </row>
    <row r="18" spans="1:9" x14ac:dyDescent="0.25">
      <c r="A18" s="31"/>
      <c r="B18" s="31"/>
      <c r="C18" s="31"/>
      <c r="D18" s="31" t="s">
        <v>32</v>
      </c>
      <c r="E18" s="31" t="s">
        <v>33</v>
      </c>
      <c r="F18" s="31" t="s">
        <v>32</v>
      </c>
      <c r="G18" s="31" t="s">
        <v>33</v>
      </c>
      <c r="H18" s="31" t="s">
        <v>32</v>
      </c>
      <c r="I18" s="31" t="s">
        <v>33</v>
      </c>
    </row>
    <row r="19" spans="1:9" x14ac:dyDescent="0.25">
      <c r="A19" s="31" t="s">
        <v>14</v>
      </c>
      <c r="B19" s="34">
        <f>Plan3!G25</f>
        <v>207</v>
      </c>
      <c r="C19" s="35">
        <v>0.84385607603530233</v>
      </c>
      <c r="D19" s="31">
        <v>100</v>
      </c>
      <c r="E19" s="30">
        <f>$B19*D19/100</f>
        <v>207</v>
      </c>
      <c r="F19" s="31"/>
      <c r="G19" s="30">
        <f>$B19*F19/100</f>
        <v>0</v>
      </c>
      <c r="H19" s="31"/>
      <c r="I19" s="30">
        <f>$B19*H19/100</f>
        <v>0</v>
      </c>
    </row>
    <row r="20" spans="1:9" x14ac:dyDescent="0.25">
      <c r="A20" s="31" t="s">
        <v>16</v>
      </c>
      <c r="B20" s="34">
        <f>Plan3!G26</f>
        <v>44</v>
      </c>
      <c r="C20" s="35">
        <v>0.40266123557365929</v>
      </c>
      <c r="D20" s="31">
        <v>100</v>
      </c>
      <c r="E20" s="30">
        <f t="shared" ref="E20:E24" si="3">$B20*D20/100</f>
        <v>44</v>
      </c>
      <c r="F20" s="31"/>
      <c r="G20" s="30">
        <f t="shared" ref="G20:G24" si="4">$B20*F20/100</f>
        <v>0</v>
      </c>
      <c r="H20" s="31"/>
      <c r="I20" s="30">
        <f t="shared" ref="I20:I24" si="5">$B20*H20/100</f>
        <v>0</v>
      </c>
    </row>
    <row r="21" spans="1:9" x14ac:dyDescent="0.25">
      <c r="A21" s="31" t="s">
        <v>18</v>
      </c>
      <c r="B21" s="34">
        <f>Plan3!G27</f>
        <v>207</v>
      </c>
      <c r="C21" s="35">
        <v>3.3754243041412093</v>
      </c>
      <c r="D21" s="31">
        <v>100</v>
      </c>
      <c r="E21" s="30">
        <f t="shared" si="3"/>
        <v>207</v>
      </c>
      <c r="F21" s="31"/>
      <c r="G21" s="30">
        <f t="shared" si="4"/>
        <v>0</v>
      </c>
      <c r="H21" s="31"/>
      <c r="I21" s="30">
        <f t="shared" si="5"/>
        <v>0</v>
      </c>
    </row>
    <row r="22" spans="1:9" x14ac:dyDescent="0.25">
      <c r="A22" s="31" t="s">
        <v>19</v>
      </c>
      <c r="B22" s="34">
        <f>Plan3!G28</f>
        <v>966</v>
      </c>
      <c r="C22" s="35">
        <v>6.405974202308216</v>
      </c>
      <c r="D22" s="31">
        <v>100</v>
      </c>
      <c r="E22" s="30">
        <f t="shared" si="3"/>
        <v>966</v>
      </c>
      <c r="F22" s="31"/>
      <c r="G22" s="30">
        <f t="shared" si="4"/>
        <v>0</v>
      </c>
      <c r="H22" s="31"/>
      <c r="I22" s="30">
        <f t="shared" si="5"/>
        <v>0</v>
      </c>
    </row>
    <row r="23" spans="1:9" x14ac:dyDescent="0.25">
      <c r="A23" s="31" t="s">
        <v>21</v>
      </c>
      <c r="B23" s="34">
        <f>Plan3!G29</f>
        <v>20700</v>
      </c>
      <c r="C23" s="35">
        <v>86.946829599456905</v>
      </c>
      <c r="D23" s="31">
        <v>100</v>
      </c>
      <c r="E23" s="30">
        <f t="shared" si="3"/>
        <v>20700</v>
      </c>
      <c r="F23" s="31"/>
      <c r="G23" s="30">
        <f t="shared" si="4"/>
        <v>0</v>
      </c>
      <c r="H23" s="31"/>
      <c r="I23" s="30">
        <f t="shared" si="5"/>
        <v>0</v>
      </c>
    </row>
    <row r="24" spans="1:9" x14ac:dyDescent="0.25">
      <c r="A24" s="32" t="s">
        <v>22</v>
      </c>
      <c r="B24" s="34">
        <f>Plan3!G30</f>
        <v>579.59999999999991</v>
      </c>
      <c r="C24" s="35">
        <v>2.0252545824847252</v>
      </c>
      <c r="D24" s="31">
        <v>100</v>
      </c>
      <c r="E24" s="30">
        <f t="shared" si="3"/>
        <v>579.59999999999991</v>
      </c>
      <c r="F24" s="31"/>
      <c r="G24" s="30">
        <f t="shared" si="4"/>
        <v>0</v>
      </c>
      <c r="H24" s="31"/>
      <c r="I24" s="30">
        <f t="shared" si="5"/>
        <v>0</v>
      </c>
    </row>
    <row r="25" spans="1:9" x14ac:dyDescent="0.25">
      <c r="A25" s="31" t="s">
        <v>34</v>
      </c>
      <c r="B25" s="31"/>
      <c r="C25" s="31"/>
      <c r="D25" s="31">
        <v>100</v>
      </c>
      <c r="E25" s="30">
        <f>B26*D25/100</f>
        <v>22703.599999999999</v>
      </c>
      <c r="F25" s="31"/>
      <c r="G25" s="30">
        <f>B26*F25/100</f>
        <v>0</v>
      </c>
      <c r="H25" s="31"/>
      <c r="I25" s="30">
        <f>D26*H25/100</f>
        <v>0</v>
      </c>
    </row>
    <row r="26" spans="1:9" x14ac:dyDescent="0.25">
      <c r="A26" s="31" t="s">
        <v>35</v>
      </c>
      <c r="B26" s="34">
        <f>SUM(B19:B24)</f>
        <v>22703.599999999999</v>
      </c>
      <c r="C26" s="35">
        <v>100.00000000000001</v>
      </c>
      <c r="D26" s="35">
        <v>100</v>
      </c>
      <c r="E26" s="34">
        <f>E25</f>
        <v>22703.599999999999</v>
      </c>
      <c r="F26" s="35"/>
      <c r="G26" s="34">
        <f>E26+G25</f>
        <v>22703.599999999999</v>
      </c>
      <c r="H26" s="35"/>
      <c r="I26" s="34">
        <f>G26+I25</f>
        <v>22703.599999999999</v>
      </c>
    </row>
    <row r="28" spans="1:9" x14ac:dyDescent="0.25">
      <c r="A28" s="28" t="s">
        <v>43</v>
      </c>
      <c r="B28" s="28" t="s">
        <v>41</v>
      </c>
      <c r="C28" s="28">
        <v>1260</v>
      </c>
      <c r="D28" s="28" t="s">
        <v>42</v>
      </c>
      <c r="E28" s="28"/>
      <c r="F28" s="28"/>
      <c r="G28" s="28"/>
      <c r="H28" s="28"/>
      <c r="I28" s="28"/>
    </row>
    <row r="29" spans="1:9" x14ac:dyDescent="0.25">
      <c r="A29" s="31" t="s">
        <v>36</v>
      </c>
      <c r="B29" s="31" t="s">
        <v>28</v>
      </c>
      <c r="C29" s="31" t="s">
        <v>29</v>
      </c>
      <c r="D29" s="41" t="s">
        <v>30</v>
      </c>
      <c r="E29" s="41"/>
      <c r="F29" s="41" t="s">
        <v>31</v>
      </c>
      <c r="G29" s="41"/>
      <c r="H29" s="41" t="s">
        <v>38</v>
      </c>
      <c r="I29" s="41"/>
    </row>
    <row r="30" spans="1:9" x14ac:dyDescent="0.25">
      <c r="A30" s="31"/>
      <c r="B30" s="31"/>
      <c r="C30" s="31"/>
      <c r="D30" s="31" t="s">
        <v>32</v>
      </c>
      <c r="E30" s="31" t="s">
        <v>33</v>
      </c>
      <c r="F30" s="31" t="s">
        <v>32</v>
      </c>
      <c r="G30" s="31" t="s">
        <v>33</v>
      </c>
      <c r="H30" s="31" t="s">
        <v>32</v>
      </c>
      <c r="I30" s="31" t="s">
        <v>33</v>
      </c>
    </row>
    <row r="31" spans="1:9" x14ac:dyDescent="0.25">
      <c r="A31" s="31" t="s">
        <v>14</v>
      </c>
      <c r="B31" s="34">
        <f>Plan3!G38</f>
        <v>315</v>
      </c>
      <c r="C31" s="35">
        <v>0.84385607603530233</v>
      </c>
      <c r="D31" s="31"/>
      <c r="E31" s="30">
        <f>$B31*D31/100</f>
        <v>0</v>
      </c>
      <c r="F31" s="31">
        <v>100</v>
      </c>
      <c r="G31" s="30">
        <f>$B31*F31/100</f>
        <v>315</v>
      </c>
      <c r="H31" s="31"/>
      <c r="I31" s="30">
        <f>$B31*H31/100</f>
        <v>0</v>
      </c>
    </row>
    <row r="32" spans="1:9" x14ac:dyDescent="0.25">
      <c r="A32" s="31" t="s">
        <v>16</v>
      </c>
      <c r="B32" s="34">
        <f>Plan3!G39</f>
        <v>176</v>
      </c>
      <c r="C32" s="35">
        <v>0.40266123557365929</v>
      </c>
      <c r="D32" s="31"/>
      <c r="E32" s="30">
        <f t="shared" ref="E32:E36" si="6">$B32*D32/100</f>
        <v>0</v>
      </c>
      <c r="F32" s="31">
        <v>100</v>
      </c>
      <c r="G32" s="30">
        <f t="shared" ref="G32:G36" si="7">$B32*F32/100</f>
        <v>176</v>
      </c>
      <c r="H32" s="31"/>
      <c r="I32" s="30">
        <f t="shared" ref="I32:I36" si="8">$B32*H32/100</f>
        <v>0</v>
      </c>
    </row>
    <row r="33" spans="1:11" x14ac:dyDescent="0.25">
      <c r="A33" s="31" t="s">
        <v>18</v>
      </c>
      <c r="B33" s="34">
        <f>Plan3!G40</f>
        <v>315</v>
      </c>
      <c r="C33" s="35">
        <v>3.3754243041412093</v>
      </c>
      <c r="D33" s="31"/>
      <c r="E33" s="30">
        <f t="shared" si="6"/>
        <v>0</v>
      </c>
      <c r="F33" s="31">
        <v>100</v>
      </c>
      <c r="G33" s="30">
        <f t="shared" si="7"/>
        <v>315</v>
      </c>
      <c r="H33" s="31"/>
      <c r="I33" s="30">
        <f t="shared" si="8"/>
        <v>0</v>
      </c>
    </row>
    <row r="34" spans="1:11" x14ac:dyDescent="0.25">
      <c r="A34" s="31" t="s">
        <v>19</v>
      </c>
      <c r="B34" s="34">
        <f>Plan3!G41</f>
        <v>2520</v>
      </c>
      <c r="C34" s="35">
        <v>6.405974202308216</v>
      </c>
      <c r="D34" s="31"/>
      <c r="E34" s="30">
        <f t="shared" si="6"/>
        <v>0</v>
      </c>
      <c r="F34" s="31">
        <v>100</v>
      </c>
      <c r="G34" s="30">
        <f t="shared" si="7"/>
        <v>2520</v>
      </c>
      <c r="H34" s="31"/>
      <c r="I34" s="30">
        <f t="shared" si="8"/>
        <v>0</v>
      </c>
    </row>
    <row r="35" spans="1:11" x14ac:dyDescent="0.25">
      <c r="A35" s="31" t="s">
        <v>21</v>
      </c>
      <c r="B35" s="34">
        <f>Plan3!G42</f>
        <v>31500</v>
      </c>
      <c r="C35" s="35">
        <v>86.946829599456905</v>
      </c>
      <c r="D35" s="31"/>
      <c r="E35" s="30">
        <f t="shared" si="6"/>
        <v>0</v>
      </c>
      <c r="F35" s="31">
        <v>100</v>
      </c>
      <c r="G35" s="30">
        <f t="shared" si="7"/>
        <v>31500</v>
      </c>
      <c r="H35" s="31"/>
      <c r="I35" s="30">
        <f t="shared" si="8"/>
        <v>0</v>
      </c>
    </row>
    <row r="36" spans="1:11" x14ac:dyDescent="0.25">
      <c r="A36" s="32" t="s">
        <v>22</v>
      </c>
      <c r="B36" s="34">
        <f>Plan3!G43</f>
        <v>882</v>
      </c>
      <c r="C36" s="35">
        <v>2.0252545824847252</v>
      </c>
      <c r="D36" s="31"/>
      <c r="E36" s="30">
        <f t="shared" si="6"/>
        <v>0</v>
      </c>
      <c r="F36" s="31">
        <v>100</v>
      </c>
      <c r="G36" s="30">
        <f t="shared" si="7"/>
        <v>882</v>
      </c>
      <c r="H36" s="31"/>
      <c r="I36" s="30">
        <f t="shared" si="8"/>
        <v>0</v>
      </c>
    </row>
    <row r="37" spans="1:11" x14ac:dyDescent="0.25">
      <c r="A37" s="31" t="s">
        <v>34</v>
      </c>
      <c r="B37" s="31"/>
      <c r="C37" s="31"/>
      <c r="D37" s="31"/>
      <c r="E37" s="30">
        <f>B38*D37/100</f>
        <v>0</v>
      </c>
      <c r="F37" s="31">
        <v>100</v>
      </c>
      <c r="G37" s="30">
        <f>B38*F37/100</f>
        <v>35708</v>
      </c>
      <c r="H37" s="31"/>
      <c r="I37" s="30">
        <f>D38*H37/100</f>
        <v>0</v>
      </c>
    </row>
    <row r="38" spans="1:11" x14ac:dyDescent="0.25">
      <c r="A38" s="31" t="s">
        <v>35</v>
      </c>
      <c r="B38" s="34">
        <f>SUM(B31:B36)</f>
        <v>35708</v>
      </c>
      <c r="C38" s="35">
        <v>100.00000000000001</v>
      </c>
      <c r="D38" s="35"/>
      <c r="E38" s="34">
        <f>E37</f>
        <v>0</v>
      </c>
      <c r="F38" s="35">
        <v>100</v>
      </c>
      <c r="G38" s="34">
        <f>E38+G37</f>
        <v>35708</v>
      </c>
      <c r="H38" s="35"/>
      <c r="I38" s="34">
        <f>G38+I37</f>
        <v>35708</v>
      </c>
    </row>
    <row r="40" spans="1:11" x14ac:dyDescent="0.25">
      <c r="A40" s="28" t="s">
        <v>44</v>
      </c>
      <c r="B40" s="28" t="s">
        <v>41</v>
      </c>
      <c r="C40" s="28">
        <v>2590</v>
      </c>
      <c r="D40" s="28" t="s">
        <v>42</v>
      </c>
      <c r="E40" s="28"/>
      <c r="F40" s="28"/>
      <c r="G40" s="28"/>
      <c r="H40" s="28"/>
      <c r="I40" s="28"/>
    </row>
    <row r="41" spans="1:11" x14ac:dyDescent="0.25">
      <c r="A41" s="31" t="s">
        <v>36</v>
      </c>
      <c r="B41" s="31" t="s">
        <v>28</v>
      </c>
      <c r="C41" s="31" t="s">
        <v>29</v>
      </c>
      <c r="D41" s="41" t="s">
        <v>30</v>
      </c>
      <c r="E41" s="41"/>
      <c r="F41" s="41" t="s">
        <v>31</v>
      </c>
      <c r="G41" s="41"/>
      <c r="H41" s="41" t="s">
        <v>38</v>
      </c>
      <c r="I41" s="41"/>
    </row>
    <row r="42" spans="1:11" x14ac:dyDescent="0.25">
      <c r="A42" s="31"/>
      <c r="B42" s="31"/>
      <c r="C42" s="31"/>
      <c r="D42" s="31" t="s">
        <v>32</v>
      </c>
      <c r="E42" s="31" t="s">
        <v>33</v>
      </c>
      <c r="F42" s="31" t="s">
        <v>32</v>
      </c>
      <c r="G42" s="31" t="s">
        <v>33</v>
      </c>
      <c r="H42" s="31" t="s">
        <v>32</v>
      </c>
      <c r="I42" s="31" t="s">
        <v>33</v>
      </c>
    </row>
    <row r="43" spans="1:11" x14ac:dyDescent="0.25">
      <c r="A43" s="31" t="s">
        <v>14</v>
      </c>
      <c r="B43" s="34">
        <f>Plan3!G51</f>
        <v>647.5</v>
      </c>
      <c r="C43" s="35">
        <v>0.84385607603530233</v>
      </c>
      <c r="D43" s="31"/>
      <c r="E43" s="30">
        <f>$B43*D43/100</f>
        <v>0</v>
      </c>
      <c r="F43" s="31"/>
      <c r="G43" s="30">
        <f>$B43*F43/100</f>
        <v>0</v>
      </c>
      <c r="H43" s="31">
        <v>100</v>
      </c>
      <c r="I43" s="30">
        <f>$B43*H43/100</f>
        <v>647.5</v>
      </c>
    </row>
    <row r="44" spans="1:11" x14ac:dyDescent="0.25">
      <c r="A44" s="31" t="s">
        <v>16</v>
      </c>
      <c r="B44" s="34">
        <f>Plan3!G52</f>
        <v>308</v>
      </c>
      <c r="C44" s="35">
        <v>0.40266123557365929</v>
      </c>
      <c r="D44" s="31"/>
      <c r="E44" s="30">
        <f t="shared" ref="E44:E48" si="9">$B44*D44/100</f>
        <v>0</v>
      </c>
      <c r="F44" s="31"/>
      <c r="G44" s="30">
        <f t="shared" ref="G44:G48" si="10">$B44*F44/100</f>
        <v>0</v>
      </c>
      <c r="H44" s="31">
        <v>100</v>
      </c>
      <c r="I44" s="30">
        <f t="shared" ref="I44:I48" si="11">$B44*H44/100</f>
        <v>308</v>
      </c>
    </row>
    <row r="45" spans="1:11" x14ac:dyDescent="0.25">
      <c r="A45" s="31" t="s">
        <v>18</v>
      </c>
      <c r="B45" s="34">
        <f>Plan3!G53</f>
        <v>647.5</v>
      </c>
      <c r="C45" s="35">
        <v>3.3754243041412093</v>
      </c>
      <c r="D45" s="31"/>
      <c r="E45" s="30">
        <f t="shared" si="9"/>
        <v>0</v>
      </c>
      <c r="F45" s="31"/>
      <c r="G45" s="30">
        <f t="shared" si="10"/>
        <v>0</v>
      </c>
      <c r="H45" s="31">
        <v>100</v>
      </c>
      <c r="I45" s="30">
        <f t="shared" si="11"/>
        <v>647.5</v>
      </c>
    </row>
    <row r="46" spans="1:11" x14ac:dyDescent="0.25">
      <c r="A46" s="31" t="s">
        <v>19</v>
      </c>
      <c r="B46" s="34">
        <f>Plan3!G54</f>
        <v>5180</v>
      </c>
      <c r="C46" s="35">
        <v>6.405974202308216</v>
      </c>
      <c r="D46" s="31"/>
      <c r="E46" s="30">
        <f t="shared" si="9"/>
        <v>0</v>
      </c>
      <c r="F46" s="31"/>
      <c r="G46" s="30">
        <f t="shared" si="10"/>
        <v>0</v>
      </c>
      <c r="H46" s="31">
        <v>100</v>
      </c>
      <c r="I46" s="30">
        <f t="shared" si="11"/>
        <v>5180</v>
      </c>
      <c r="K46" s="36">
        <f>B50+B38+B26+B14</f>
        <v>152269.6</v>
      </c>
    </row>
    <row r="47" spans="1:11" x14ac:dyDescent="0.25">
      <c r="A47" s="31" t="s">
        <v>21</v>
      </c>
      <c r="B47" s="34">
        <f>Plan3!G55</f>
        <v>64750</v>
      </c>
      <c r="C47" s="35">
        <v>86.946829599456905</v>
      </c>
      <c r="D47" s="31"/>
      <c r="E47" s="30">
        <f t="shared" si="9"/>
        <v>0</v>
      </c>
      <c r="F47" s="31"/>
      <c r="G47" s="30">
        <f t="shared" si="10"/>
        <v>0</v>
      </c>
      <c r="H47" s="31">
        <v>100</v>
      </c>
      <c r="I47" s="30">
        <f t="shared" si="11"/>
        <v>64750</v>
      </c>
    </row>
    <row r="48" spans="1:11" x14ac:dyDescent="0.25">
      <c r="A48" s="32" t="s">
        <v>22</v>
      </c>
      <c r="B48" s="34">
        <f>Plan3!G56</f>
        <v>1812.9999999999998</v>
      </c>
      <c r="C48" s="35">
        <v>2.0252545824847252</v>
      </c>
      <c r="D48" s="31"/>
      <c r="E48" s="30">
        <f t="shared" si="9"/>
        <v>0</v>
      </c>
      <c r="F48" s="31"/>
      <c r="G48" s="30">
        <f t="shared" si="10"/>
        <v>0</v>
      </c>
      <c r="H48" s="31">
        <v>100</v>
      </c>
      <c r="I48" s="30">
        <f t="shared" si="11"/>
        <v>1812.9999999999998</v>
      </c>
    </row>
    <row r="49" spans="1:9" x14ac:dyDescent="0.25">
      <c r="A49" s="31" t="s">
        <v>34</v>
      </c>
      <c r="B49" s="31"/>
      <c r="C49" s="31"/>
      <c r="D49" s="31"/>
      <c r="E49" s="30">
        <f>B50*D49/100</f>
        <v>0</v>
      </c>
      <c r="F49" s="31"/>
      <c r="G49" s="30">
        <f>B50*F49/100</f>
        <v>0</v>
      </c>
      <c r="H49" s="31">
        <v>100</v>
      </c>
      <c r="I49" s="30">
        <f>D50*H49/100</f>
        <v>0</v>
      </c>
    </row>
    <row r="50" spans="1:9" x14ac:dyDescent="0.25">
      <c r="A50" s="31" t="s">
        <v>35</v>
      </c>
      <c r="B50" s="34">
        <f>SUM(B43:B48)</f>
        <v>73346</v>
      </c>
      <c r="C50" s="35">
        <v>100.00000000000001</v>
      </c>
      <c r="D50" s="35"/>
      <c r="E50" s="34">
        <f>E49</f>
        <v>0</v>
      </c>
      <c r="F50" s="35"/>
      <c r="G50" s="34">
        <f>E50+G49</f>
        <v>0</v>
      </c>
      <c r="H50" s="35">
        <v>100</v>
      </c>
      <c r="I50" s="34">
        <f>G50+I49</f>
        <v>0</v>
      </c>
    </row>
    <row r="57" spans="1:9" x14ac:dyDescent="0.25">
      <c r="A57" s="28"/>
      <c r="B57" s="28"/>
      <c r="C57" s="28" t="s">
        <v>37</v>
      </c>
      <c r="D57" s="28"/>
      <c r="E57" s="28"/>
    </row>
    <row r="58" spans="1:9" x14ac:dyDescent="0.25">
      <c r="A58" s="28"/>
      <c r="B58" s="28"/>
      <c r="C58" s="28"/>
      <c r="D58" s="28"/>
      <c r="E58" s="28"/>
    </row>
    <row r="59" spans="1:9" x14ac:dyDescent="0.25">
      <c r="A59" s="28"/>
      <c r="B59" s="28"/>
      <c r="C59" s="28"/>
      <c r="D59" s="28"/>
      <c r="E59" s="28"/>
    </row>
    <row r="60" spans="1:9" x14ac:dyDescent="0.25">
      <c r="A60" s="28"/>
      <c r="B60" s="28"/>
      <c r="C60" s="28"/>
      <c r="D60" s="28"/>
      <c r="E60" s="28"/>
    </row>
    <row r="61" spans="1:9" x14ac:dyDescent="0.25">
      <c r="A61" s="29"/>
      <c r="B61" s="28"/>
      <c r="C61" s="29"/>
      <c r="D61" s="29"/>
      <c r="E61" s="29"/>
    </row>
    <row r="62" spans="1:9" x14ac:dyDescent="0.25">
      <c r="A62" s="33" t="s">
        <v>24</v>
      </c>
      <c r="B62" s="28"/>
      <c r="C62" s="39" t="s">
        <v>25</v>
      </c>
      <c r="D62" s="39"/>
      <c r="E62" s="39"/>
    </row>
    <row r="63" spans="1:9" x14ac:dyDescent="0.25">
      <c r="A63" s="33" t="s">
        <v>26</v>
      </c>
      <c r="B63" s="28"/>
      <c r="C63" s="40" t="s">
        <v>27</v>
      </c>
      <c r="D63" s="40"/>
      <c r="E63" s="40"/>
    </row>
  </sheetData>
  <mergeCells count="14">
    <mergeCell ref="D5:E5"/>
    <mergeCell ref="F5:G5"/>
    <mergeCell ref="C62:E62"/>
    <mergeCell ref="C63:E63"/>
    <mergeCell ref="H5:I5"/>
    <mergeCell ref="D17:E17"/>
    <mergeCell ref="F17:G17"/>
    <mergeCell ref="H17:I17"/>
    <mergeCell ref="D29:E29"/>
    <mergeCell ref="F29:G29"/>
    <mergeCell ref="H29:I29"/>
    <mergeCell ref="D41:E41"/>
    <mergeCell ref="F41:G41"/>
    <mergeCell ref="H41:I41"/>
  </mergeCells>
  <pageMargins left="0.51181102362204722" right="0.51181102362204722" top="0.78740157480314965" bottom="0.78740157480314965" header="0.31496062992125984" footer="0.31496062992125984"/>
  <pageSetup paperSize="9" scale="6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9" workbookViewId="0">
      <selection activeCell="A71" sqref="A71"/>
    </sheetView>
  </sheetViews>
  <sheetFormatPr defaultRowHeight="15" x14ac:dyDescent="0.25"/>
  <cols>
    <col min="1" max="1" width="9.140625" style="28"/>
    <col min="2" max="2" width="39" style="28" customWidth="1"/>
    <col min="3" max="3" width="9.140625" style="28"/>
    <col min="4" max="4" width="15.7109375" style="28" customWidth="1"/>
    <col min="5" max="5" width="16.140625" style="28" customWidth="1"/>
    <col min="6" max="6" width="19.28515625" style="28" customWidth="1"/>
    <col min="7" max="7" width="33.28515625" style="28" customWidth="1"/>
    <col min="8" max="8" width="9.140625" style="28"/>
    <col min="9" max="9" width="11.5703125" style="28" bestFit="1" customWidth="1"/>
    <col min="10" max="16384" width="9.140625" style="28"/>
  </cols>
  <sheetData>
    <row r="1" spans="1:9" x14ac:dyDescent="0.25">
      <c r="A1" s="28" t="s">
        <v>0</v>
      </c>
    </row>
    <row r="2" spans="1:9" x14ac:dyDescent="0.25">
      <c r="A2" s="28" t="s">
        <v>1</v>
      </c>
    </row>
    <row r="3" spans="1:9" x14ac:dyDescent="0.25">
      <c r="A3" s="28" t="s">
        <v>52</v>
      </c>
    </row>
    <row r="4" spans="1:9" x14ac:dyDescent="0.25">
      <c r="A4" s="28" t="s">
        <v>49</v>
      </c>
    </row>
    <row r="6" spans="1:9" x14ac:dyDescent="0.25">
      <c r="A6" s="1" t="s">
        <v>46</v>
      </c>
    </row>
    <row r="7" spans="1:9" x14ac:dyDescent="0.25">
      <c r="A7" s="2"/>
      <c r="B7" s="29"/>
      <c r="C7" s="29"/>
      <c r="D7" s="4"/>
      <c r="E7" s="4"/>
      <c r="F7" s="4"/>
      <c r="G7" s="5"/>
    </row>
    <row r="8" spans="1:9" x14ac:dyDescent="0.25">
      <c r="A8" s="6"/>
      <c r="B8" s="7"/>
      <c r="C8" s="7"/>
      <c r="D8" s="8"/>
      <c r="E8" s="9" t="s">
        <v>2</v>
      </c>
      <c r="F8" s="10"/>
      <c r="G8" s="11"/>
    </row>
    <row r="9" spans="1:9" ht="15.75" x14ac:dyDescent="0.25">
      <c r="A9" s="31" t="s">
        <v>3</v>
      </c>
      <c r="B9" s="13" t="s">
        <v>4</v>
      </c>
      <c r="C9" s="14" t="s">
        <v>5</v>
      </c>
      <c r="D9" s="15" t="s">
        <v>6</v>
      </c>
      <c r="E9" s="16" t="s">
        <v>7</v>
      </c>
      <c r="F9" s="15" t="s">
        <v>8</v>
      </c>
      <c r="G9" s="15" t="s">
        <v>9</v>
      </c>
    </row>
    <row r="10" spans="1:9" ht="15.75" x14ac:dyDescent="0.25">
      <c r="A10" s="31"/>
      <c r="B10" s="13"/>
      <c r="C10" s="17"/>
      <c r="D10" s="18" t="s">
        <v>10</v>
      </c>
      <c r="E10" s="16" t="s">
        <v>11</v>
      </c>
      <c r="F10" s="19" t="s">
        <v>12</v>
      </c>
      <c r="G10" s="19" t="s">
        <v>13</v>
      </c>
    </row>
    <row r="11" spans="1:9" x14ac:dyDescent="0.25">
      <c r="A11" s="31">
        <v>1</v>
      </c>
      <c r="B11" s="31" t="s">
        <v>14</v>
      </c>
      <c r="C11" s="20" t="s">
        <v>15</v>
      </c>
      <c r="D11" s="21">
        <v>740</v>
      </c>
      <c r="E11" s="21">
        <v>0.1</v>
      </c>
      <c r="F11" s="21">
        <v>0.15</v>
      </c>
      <c r="G11" s="21">
        <f t="shared" ref="G11:G16" si="0">(F11+E11)*D11</f>
        <v>185</v>
      </c>
      <c r="I11" s="36"/>
    </row>
    <row r="12" spans="1:9" x14ac:dyDescent="0.25">
      <c r="A12" s="32">
        <v>3</v>
      </c>
      <c r="B12" s="31" t="s">
        <v>16</v>
      </c>
      <c r="C12" s="20" t="s">
        <v>17</v>
      </c>
      <c r="D12" s="21">
        <f>ROUND(D14*0.01043,)*1</f>
        <v>2</v>
      </c>
      <c r="E12" s="21">
        <f>J12*$J$27</f>
        <v>0</v>
      </c>
      <c r="F12" s="21">
        <v>44</v>
      </c>
      <c r="G12" s="21">
        <f t="shared" si="0"/>
        <v>88</v>
      </c>
      <c r="I12" s="36"/>
    </row>
    <row r="13" spans="1:9" x14ac:dyDescent="0.25">
      <c r="A13" s="31">
        <v>5</v>
      </c>
      <c r="B13" s="31" t="s">
        <v>18</v>
      </c>
      <c r="C13" s="20" t="s">
        <v>15</v>
      </c>
      <c r="D13" s="21">
        <f>D15*0.25</f>
        <v>185</v>
      </c>
      <c r="E13" s="21">
        <f>J13*$J$27</f>
        <v>0</v>
      </c>
      <c r="F13" s="21">
        <v>1</v>
      </c>
      <c r="G13" s="21">
        <f t="shared" si="0"/>
        <v>185</v>
      </c>
      <c r="I13" s="36"/>
    </row>
    <row r="14" spans="1:9" x14ac:dyDescent="0.25">
      <c r="A14" s="31">
        <v>6</v>
      </c>
      <c r="B14" s="31" t="s">
        <v>19</v>
      </c>
      <c r="C14" s="20" t="s">
        <v>20</v>
      </c>
      <c r="D14" s="21">
        <v>148</v>
      </c>
      <c r="E14" s="21">
        <f>J14*$J$27</f>
        <v>0</v>
      </c>
      <c r="F14" s="21">
        <v>7</v>
      </c>
      <c r="G14" s="21">
        <f t="shared" si="0"/>
        <v>1036</v>
      </c>
      <c r="I14" s="36"/>
    </row>
    <row r="15" spans="1:9" x14ac:dyDescent="0.25">
      <c r="A15" s="31">
        <v>8</v>
      </c>
      <c r="B15" s="31" t="s">
        <v>21</v>
      </c>
      <c r="C15" s="20" t="s">
        <v>15</v>
      </c>
      <c r="D15" s="21">
        <v>740</v>
      </c>
      <c r="E15" s="21">
        <v>15</v>
      </c>
      <c r="F15" s="21">
        <v>10</v>
      </c>
      <c r="G15" s="21">
        <f t="shared" si="0"/>
        <v>18500</v>
      </c>
      <c r="I15" s="36"/>
    </row>
    <row r="16" spans="1:9" x14ac:dyDescent="0.25">
      <c r="A16" s="32">
        <v>9</v>
      </c>
      <c r="B16" s="32" t="s">
        <v>22</v>
      </c>
      <c r="C16" s="20" t="s">
        <v>15</v>
      </c>
      <c r="D16" s="21">
        <v>740</v>
      </c>
      <c r="E16" s="21">
        <f>J16*$J$27</f>
        <v>0</v>
      </c>
      <c r="F16" s="21">
        <v>0.7</v>
      </c>
      <c r="G16" s="21">
        <f t="shared" si="0"/>
        <v>518</v>
      </c>
      <c r="I16" s="36"/>
    </row>
    <row r="17" spans="1:7" x14ac:dyDescent="0.25">
      <c r="A17" s="23"/>
      <c r="B17" s="23"/>
      <c r="C17" s="24"/>
      <c r="D17" s="25"/>
      <c r="E17" s="37" t="s">
        <v>23</v>
      </c>
      <c r="F17" s="38"/>
      <c r="G17" s="26">
        <f>SUM(G11:G16)</f>
        <v>20512</v>
      </c>
    </row>
    <row r="20" spans="1:7" x14ac:dyDescent="0.25">
      <c r="A20" s="1" t="s">
        <v>51</v>
      </c>
    </row>
    <row r="21" spans="1:7" x14ac:dyDescent="0.25">
      <c r="A21" s="2"/>
      <c r="B21" s="29"/>
      <c r="C21" s="29"/>
      <c r="D21" s="4"/>
      <c r="E21" s="4"/>
      <c r="F21" s="4"/>
      <c r="G21" s="5"/>
    </row>
    <row r="22" spans="1:7" x14ac:dyDescent="0.25">
      <c r="A22" s="6"/>
      <c r="B22" s="7"/>
      <c r="C22" s="7"/>
      <c r="D22" s="8"/>
      <c r="E22" s="9" t="s">
        <v>2</v>
      </c>
      <c r="F22" s="10"/>
      <c r="G22" s="11"/>
    </row>
    <row r="23" spans="1:7" ht="15.75" x14ac:dyDescent="0.25">
      <c r="A23" s="31" t="s">
        <v>3</v>
      </c>
      <c r="B23" s="13" t="s">
        <v>4</v>
      </c>
      <c r="C23" s="14" t="s">
        <v>5</v>
      </c>
      <c r="D23" s="15" t="s">
        <v>6</v>
      </c>
      <c r="E23" s="16" t="s">
        <v>7</v>
      </c>
      <c r="F23" s="15" t="s">
        <v>8</v>
      </c>
      <c r="G23" s="15" t="s">
        <v>9</v>
      </c>
    </row>
    <row r="24" spans="1:7" ht="15.75" x14ac:dyDescent="0.25">
      <c r="A24" s="31"/>
      <c r="B24" s="13"/>
      <c r="C24" s="17"/>
      <c r="D24" s="18" t="s">
        <v>10</v>
      </c>
      <c r="E24" s="16" t="s">
        <v>11</v>
      </c>
      <c r="F24" s="19" t="s">
        <v>12</v>
      </c>
      <c r="G24" s="19" t="s">
        <v>13</v>
      </c>
    </row>
    <row r="25" spans="1:7" x14ac:dyDescent="0.25">
      <c r="A25" s="31">
        <v>1</v>
      </c>
      <c r="B25" s="31" t="s">
        <v>14</v>
      </c>
      <c r="C25" s="20" t="s">
        <v>15</v>
      </c>
      <c r="D25" s="21">
        <v>828</v>
      </c>
      <c r="E25" s="21">
        <v>0.1</v>
      </c>
      <c r="F25" s="21">
        <v>0.15</v>
      </c>
      <c r="G25" s="21">
        <f t="shared" ref="G25:G30" si="1">(F25+E25)*D25</f>
        <v>207</v>
      </c>
    </row>
    <row r="26" spans="1:7" x14ac:dyDescent="0.25">
      <c r="A26" s="32">
        <v>3</v>
      </c>
      <c r="B26" s="31" t="s">
        <v>16</v>
      </c>
      <c r="C26" s="20" t="s">
        <v>17</v>
      </c>
      <c r="D26" s="21">
        <f>ROUND(D28*0.01043,)*1</f>
        <v>1</v>
      </c>
      <c r="E26" s="21">
        <f>J26*$J$27</f>
        <v>0</v>
      </c>
      <c r="F26" s="21">
        <v>44</v>
      </c>
      <c r="G26" s="21">
        <f t="shared" si="1"/>
        <v>44</v>
      </c>
    </row>
    <row r="27" spans="1:7" x14ac:dyDescent="0.25">
      <c r="A27" s="31">
        <v>5</v>
      </c>
      <c r="B27" s="31" t="s">
        <v>18</v>
      </c>
      <c r="C27" s="20" t="s">
        <v>15</v>
      </c>
      <c r="D27" s="21">
        <f>D29*0.25</f>
        <v>207</v>
      </c>
      <c r="E27" s="21">
        <f>J27*$J$27</f>
        <v>0</v>
      </c>
      <c r="F27" s="21">
        <v>1</v>
      </c>
      <c r="G27" s="21">
        <f t="shared" si="1"/>
        <v>207</v>
      </c>
    </row>
    <row r="28" spans="1:7" x14ac:dyDescent="0.25">
      <c r="A28" s="31">
        <v>6</v>
      </c>
      <c r="B28" s="31" t="s">
        <v>19</v>
      </c>
      <c r="C28" s="20" t="s">
        <v>20</v>
      </c>
      <c r="D28" s="21">
        <v>138</v>
      </c>
      <c r="E28" s="21">
        <f>J28*$J$27</f>
        <v>0</v>
      </c>
      <c r="F28" s="21">
        <v>7</v>
      </c>
      <c r="G28" s="21">
        <f t="shared" si="1"/>
        <v>966</v>
      </c>
    </row>
    <row r="29" spans="1:7" x14ac:dyDescent="0.25">
      <c r="A29" s="31">
        <v>8</v>
      </c>
      <c r="B29" s="31" t="s">
        <v>21</v>
      </c>
      <c r="C29" s="20" t="s">
        <v>15</v>
      </c>
      <c r="D29" s="21">
        <v>828</v>
      </c>
      <c r="E29" s="21">
        <v>15</v>
      </c>
      <c r="F29" s="21">
        <v>10</v>
      </c>
      <c r="G29" s="21">
        <f t="shared" si="1"/>
        <v>20700</v>
      </c>
    </row>
    <row r="30" spans="1:7" x14ac:dyDescent="0.25">
      <c r="A30" s="32">
        <v>9</v>
      </c>
      <c r="B30" s="32" t="s">
        <v>22</v>
      </c>
      <c r="C30" s="20" t="s">
        <v>15</v>
      </c>
      <c r="D30" s="21">
        <v>828</v>
      </c>
      <c r="E30" s="21">
        <f>J30*$J$27</f>
        <v>0</v>
      </c>
      <c r="F30" s="21">
        <v>0.7</v>
      </c>
      <c r="G30" s="21">
        <f t="shared" si="1"/>
        <v>579.59999999999991</v>
      </c>
    </row>
    <row r="31" spans="1:7" x14ac:dyDescent="0.25">
      <c r="A31" s="23"/>
      <c r="B31" s="23"/>
      <c r="C31" s="24"/>
      <c r="D31" s="25"/>
      <c r="E31" s="37" t="s">
        <v>23</v>
      </c>
      <c r="F31" s="38"/>
      <c r="G31" s="26">
        <f>SUM(G25:G30)</f>
        <v>22703.599999999999</v>
      </c>
    </row>
    <row r="33" spans="1:7" x14ac:dyDescent="0.25">
      <c r="A33" s="1" t="s">
        <v>48</v>
      </c>
    </row>
    <row r="34" spans="1:7" x14ac:dyDescent="0.25">
      <c r="A34" s="2"/>
      <c r="B34" s="29"/>
      <c r="C34" s="29"/>
      <c r="D34" s="4"/>
      <c r="E34" s="4"/>
      <c r="F34" s="4"/>
      <c r="G34" s="5"/>
    </row>
    <row r="35" spans="1:7" x14ac:dyDescent="0.25">
      <c r="A35" s="6"/>
      <c r="B35" s="7"/>
      <c r="C35" s="7"/>
      <c r="D35" s="8"/>
      <c r="E35" s="9" t="s">
        <v>2</v>
      </c>
      <c r="F35" s="10"/>
      <c r="G35" s="11"/>
    </row>
    <row r="36" spans="1:7" ht="15.75" x14ac:dyDescent="0.25">
      <c r="A36" s="31" t="s">
        <v>3</v>
      </c>
      <c r="B36" s="13" t="s">
        <v>4</v>
      </c>
      <c r="C36" s="14" t="s">
        <v>5</v>
      </c>
      <c r="D36" s="15" t="s">
        <v>6</v>
      </c>
      <c r="E36" s="16" t="s">
        <v>7</v>
      </c>
      <c r="F36" s="15" t="s">
        <v>8</v>
      </c>
      <c r="G36" s="15" t="s">
        <v>9</v>
      </c>
    </row>
    <row r="37" spans="1:7" ht="15.75" x14ac:dyDescent="0.25">
      <c r="A37" s="31"/>
      <c r="B37" s="13"/>
      <c r="C37" s="17"/>
      <c r="D37" s="18" t="s">
        <v>10</v>
      </c>
      <c r="E37" s="16" t="s">
        <v>11</v>
      </c>
      <c r="F37" s="19" t="s">
        <v>12</v>
      </c>
      <c r="G37" s="19" t="s">
        <v>13</v>
      </c>
    </row>
    <row r="38" spans="1:7" x14ac:dyDescent="0.25">
      <c r="A38" s="31">
        <v>1</v>
      </c>
      <c r="B38" s="31" t="s">
        <v>14</v>
      </c>
      <c r="C38" s="20" t="s">
        <v>15</v>
      </c>
      <c r="D38" s="21">
        <v>1260</v>
      </c>
      <c r="E38" s="21">
        <v>0.1</v>
      </c>
      <c r="F38" s="21">
        <v>0.15</v>
      </c>
      <c r="G38" s="21">
        <f t="shared" ref="G38:G43" si="2">(F38+E38)*D38</f>
        <v>315</v>
      </c>
    </row>
    <row r="39" spans="1:7" x14ac:dyDescent="0.25">
      <c r="A39" s="32">
        <v>3</v>
      </c>
      <c r="B39" s="31" t="s">
        <v>16</v>
      </c>
      <c r="C39" s="20" t="s">
        <v>17</v>
      </c>
      <c r="D39" s="21">
        <f>ROUND(D41*0.01043,)*1</f>
        <v>4</v>
      </c>
      <c r="E39" s="21">
        <f>J39*$J$27</f>
        <v>0</v>
      </c>
      <c r="F39" s="21">
        <v>44</v>
      </c>
      <c r="G39" s="21">
        <f t="shared" si="2"/>
        <v>176</v>
      </c>
    </row>
    <row r="40" spans="1:7" x14ac:dyDescent="0.25">
      <c r="A40" s="31">
        <v>5</v>
      </c>
      <c r="B40" s="31" t="s">
        <v>18</v>
      </c>
      <c r="C40" s="20" t="s">
        <v>15</v>
      </c>
      <c r="D40" s="21">
        <f>D42*0.25</f>
        <v>315</v>
      </c>
      <c r="E40" s="21">
        <f>J40*$J$27</f>
        <v>0</v>
      </c>
      <c r="F40" s="21">
        <v>1</v>
      </c>
      <c r="G40" s="21">
        <f t="shared" si="2"/>
        <v>315</v>
      </c>
    </row>
    <row r="41" spans="1:7" x14ac:dyDescent="0.25">
      <c r="A41" s="31">
        <v>6</v>
      </c>
      <c r="B41" s="31" t="s">
        <v>19</v>
      </c>
      <c r="C41" s="20" t="s">
        <v>20</v>
      </c>
      <c r="D41" s="21">
        <v>360</v>
      </c>
      <c r="E41" s="21">
        <f>J41*$J$27</f>
        <v>0</v>
      </c>
      <c r="F41" s="21">
        <v>7</v>
      </c>
      <c r="G41" s="21">
        <f t="shared" si="2"/>
        <v>2520</v>
      </c>
    </row>
    <row r="42" spans="1:7" x14ac:dyDescent="0.25">
      <c r="A42" s="31">
        <v>8</v>
      </c>
      <c r="B42" s="31" t="s">
        <v>21</v>
      </c>
      <c r="C42" s="20" t="s">
        <v>15</v>
      </c>
      <c r="D42" s="21">
        <v>1260</v>
      </c>
      <c r="E42" s="21">
        <v>15</v>
      </c>
      <c r="F42" s="21">
        <v>10</v>
      </c>
      <c r="G42" s="21">
        <f t="shared" si="2"/>
        <v>31500</v>
      </c>
    </row>
    <row r="43" spans="1:7" x14ac:dyDescent="0.25">
      <c r="A43" s="32">
        <v>9</v>
      </c>
      <c r="B43" s="32" t="s">
        <v>22</v>
      </c>
      <c r="C43" s="20" t="s">
        <v>15</v>
      </c>
      <c r="D43" s="21">
        <v>1260</v>
      </c>
      <c r="E43" s="21">
        <f>J43*$J$27</f>
        <v>0</v>
      </c>
      <c r="F43" s="21">
        <v>0.7</v>
      </c>
      <c r="G43" s="21">
        <f t="shared" si="2"/>
        <v>882</v>
      </c>
    </row>
    <row r="44" spans="1:7" x14ac:dyDescent="0.25">
      <c r="A44" s="23"/>
      <c r="B44" s="23"/>
      <c r="C44" s="24"/>
      <c r="D44" s="25"/>
      <c r="E44" s="37" t="s">
        <v>23</v>
      </c>
      <c r="F44" s="38"/>
      <c r="G44" s="26">
        <f>SUM(G38:G43)</f>
        <v>35708</v>
      </c>
    </row>
    <row r="46" spans="1:7" x14ac:dyDescent="0.25">
      <c r="A46" s="1" t="s">
        <v>47</v>
      </c>
    </row>
    <row r="47" spans="1:7" x14ac:dyDescent="0.25">
      <c r="A47" s="2"/>
      <c r="B47" s="29"/>
      <c r="C47" s="29"/>
      <c r="D47" s="4"/>
      <c r="E47" s="4"/>
      <c r="F47" s="4"/>
      <c r="G47" s="5"/>
    </row>
    <row r="48" spans="1:7" x14ac:dyDescent="0.25">
      <c r="A48" s="6"/>
      <c r="B48" s="7"/>
      <c r="C48" s="7"/>
      <c r="D48" s="8"/>
      <c r="E48" s="9" t="s">
        <v>2</v>
      </c>
      <c r="F48" s="10"/>
      <c r="G48" s="11"/>
    </row>
    <row r="49" spans="1:9" ht="15.75" x14ac:dyDescent="0.25">
      <c r="A49" s="31" t="s">
        <v>3</v>
      </c>
      <c r="B49" s="13" t="s">
        <v>4</v>
      </c>
      <c r="C49" s="14" t="s">
        <v>5</v>
      </c>
      <c r="D49" s="15" t="s">
        <v>6</v>
      </c>
      <c r="E49" s="16" t="s">
        <v>7</v>
      </c>
      <c r="F49" s="15" t="s">
        <v>8</v>
      </c>
      <c r="G49" s="15" t="s">
        <v>9</v>
      </c>
    </row>
    <row r="50" spans="1:9" ht="15.75" x14ac:dyDescent="0.25">
      <c r="A50" s="31"/>
      <c r="B50" s="13"/>
      <c r="C50" s="17"/>
      <c r="D50" s="18" t="s">
        <v>10</v>
      </c>
      <c r="E50" s="16" t="s">
        <v>11</v>
      </c>
      <c r="F50" s="19" t="s">
        <v>12</v>
      </c>
      <c r="G50" s="19" t="s">
        <v>13</v>
      </c>
    </row>
    <row r="51" spans="1:9" x14ac:dyDescent="0.25">
      <c r="A51" s="31">
        <v>1</v>
      </c>
      <c r="B51" s="31" t="s">
        <v>14</v>
      </c>
      <c r="C51" s="20" t="s">
        <v>15</v>
      </c>
      <c r="D51" s="21">
        <v>2590</v>
      </c>
      <c r="E51" s="21">
        <v>0.1</v>
      </c>
      <c r="F51" s="21">
        <v>0.15</v>
      </c>
      <c r="G51" s="21">
        <f t="shared" ref="G51:G56" si="3">(F51+E51)*D51</f>
        <v>647.5</v>
      </c>
    </row>
    <row r="52" spans="1:9" x14ac:dyDescent="0.25">
      <c r="A52" s="32">
        <v>3</v>
      </c>
      <c r="B52" s="31" t="s">
        <v>16</v>
      </c>
      <c r="C52" s="20" t="s">
        <v>17</v>
      </c>
      <c r="D52" s="21">
        <f>ROUND(D54*0.01043,)*1-1</f>
        <v>7</v>
      </c>
      <c r="E52" s="21">
        <f>J52*$J$27</f>
        <v>0</v>
      </c>
      <c r="F52" s="21">
        <v>44</v>
      </c>
      <c r="G52" s="21">
        <f t="shared" si="3"/>
        <v>308</v>
      </c>
    </row>
    <row r="53" spans="1:9" x14ac:dyDescent="0.25">
      <c r="A53" s="31">
        <v>5</v>
      </c>
      <c r="B53" s="31" t="s">
        <v>18</v>
      </c>
      <c r="C53" s="20" t="s">
        <v>15</v>
      </c>
      <c r="D53" s="21">
        <f>D55*0.25</f>
        <v>647.5</v>
      </c>
      <c r="E53" s="21">
        <f>J53*$J$27</f>
        <v>0</v>
      </c>
      <c r="F53" s="21">
        <v>1</v>
      </c>
      <c r="G53" s="21">
        <f t="shared" si="3"/>
        <v>647.5</v>
      </c>
    </row>
    <row r="54" spans="1:9" x14ac:dyDescent="0.25">
      <c r="A54" s="31">
        <v>6</v>
      </c>
      <c r="B54" s="31" t="s">
        <v>19</v>
      </c>
      <c r="C54" s="20" t="s">
        <v>20</v>
      </c>
      <c r="D54" s="21">
        <v>740</v>
      </c>
      <c r="E54" s="21">
        <f>J54*$J$27</f>
        <v>0</v>
      </c>
      <c r="F54" s="21">
        <v>7</v>
      </c>
      <c r="G54" s="21">
        <f t="shared" si="3"/>
        <v>5180</v>
      </c>
    </row>
    <row r="55" spans="1:9" x14ac:dyDescent="0.25">
      <c r="A55" s="31">
        <v>8</v>
      </c>
      <c r="B55" s="31" t="s">
        <v>21</v>
      </c>
      <c r="C55" s="20" t="s">
        <v>15</v>
      </c>
      <c r="D55" s="21">
        <v>2590</v>
      </c>
      <c r="E55" s="21">
        <v>15</v>
      </c>
      <c r="F55" s="21">
        <v>10</v>
      </c>
      <c r="G55" s="21">
        <f t="shared" si="3"/>
        <v>64750</v>
      </c>
    </row>
    <row r="56" spans="1:9" x14ac:dyDescent="0.25">
      <c r="A56" s="32">
        <v>9</v>
      </c>
      <c r="B56" s="32" t="s">
        <v>22</v>
      </c>
      <c r="C56" s="20" t="s">
        <v>15</v>
      </c>
      <c r="D56" s="21">
        <v>2590</v>
      </c>
      <c r="E56" s="21">
        <f>J56*$J$27</f>
        <v>0</v>
      </c>
      <c r="F56" s="21">
        <v>0.7</v>
      </c>
      <c r="G56" s="21">
        <f t="shared" si="3"/>
        <v>1812.9999999999998</v>
      </c>
    </row>
    <row r="57" spans="1:9" x14ac:dyDescent="0.25">
      <c r="A57" s="23"/>
      <c r="B57" s="23"/>
      <c r="C57" s="24"/>
      <c r="D57" s="25"/>
      <c r="E57" s="37" t="s">
        <v>23</v>
      </c>
      <c r="F57" s="38"/>
      <c r="G57" s="26">
        <f>SUM(G51:G56)</f>
        <v>73346</v>
      </c>
    </row>
    <row r="62" spans="1:9" x14ac:dyDescent="0.25">
      <c r="I62" s="36"/>
    </row>
  </sheetData>
  <mergeCells count="4">
    <mergeCell ref="E17:F17"/>
    <mergeCell ref="E31:F31"/>
    <mergeCell ref="E44:F44"/>
    <mergeCell ref="E57:F5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4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Plan1</vt:lpstr>
      <vt:lpstr>Plan2</vt:lpstr>
      <vt:lpstr>Plan3</vt:lpstr>
      <vt:lpstr>Plan4</vt:lpstr>
      <vt:lpstr>Plan1!Area_de_impressao</vt:lpstr>
      <vt:lpstr>Plan2!Area_de_impressao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Compras_01</cp:lastModifiedBy>
  <cp:lastPrinted>2020-03-10T18:43:39Z</cp:lastPrinted>
  <dcterms:created xsi:type="dcterms:W3CDTF">2019-05-09T14:19:05Z</dcterms:created>
  <dcterms:modified xsi:type="dcterms:W3CDTF">2020-04-13T19:13:46Z</dcterms:modified>
</cp:coreProperties>
</file>